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AERODOC\Avion\"/>
    </mc:Choice>
  </mc:AlternateContent>
  <bookViews>
    <workbookView xWindow="0" yWindow="60" windowWidth="20730" windowHeight="11700"/>
  </bookViews>
  <sheets>
    <sheet name="Weight and Balance" sheetId="1" r:id="rId1"/>
    <sheet name="Instructions" sheetId="4" r:id="rId2"/>
    <sheet name="Chart Data" sheetId="3" state="hidden" r:id="rId3"/>
  </sheets>
  <definedNames>
    <definedName name="_xlnm.Print_Area" localSheetId="0">'Weight and Balance'!$A$1:$G$45</definedName>
  </definedNames>
  <calcPr calcId="171027"/>
</workbook>
</file>

<file path=xl/calcChain.xml><?xml version="1.0" encoding="utf-8"?>
<calcChain xmlns="http://schemas.openxmlformats.org/spreadsheetml/2006/main">
  <c r="F5" i="1" l="1"/>
  <c r="D9" i="1"/>
  <c r="E9" i="1" s="1"/>
  <c r="D8" i="1"/>
  <c r="E8" i="1" s="1"/>
  <c r="D7" i="1"/>
  <c r="E7" i="1" s="1"/>
  <c r="D6" i="1"/>
  <c r="E6" i="1" s="1"/>
  <c r="D10" i="1" l="1"/>
  <c r="C57" i="1" l="1"/>
  <c r="B58" i="1"/>
  <c r="F8" i="1"/>
  <c r="F7" i="1"/>
  <c r="F6" i="1"/>
  <c r="E1" i="1"/>
  <c r="F9" i="1"/>
  <c r="B10" i="1"/>
  <c r="B12" i="1" s="1"/>
  <c r="C10" i="1"/>
  <c r="C12" i="1" s="1"/>
  <c r="C58" i="1" l="1"/>
  <c r="G11" i="1"/>
  <c r="E11" i="1" s="1"/>
  <c r="F11" i="1" s="1"/>
  <c r="C14" i="1"/>
  <c r="F10" i="1"/>
  <c r="E10" i="1"/>
  <c r="F12" i="1" l="1"/>
  <c r="E12" i="1"/>
  <c r="A15" i="1"/>
</calcChain>
</file>

<file path=xl/comments1.xml><?xml version="1.0" encoding="utf-8"?>
<comments xmlns="http://schemas.openxmlformats.org/spreadsheetml/2006/main">
  <authors>
    <author>Jim Broumley</author>
  </authors>
  <commentList>
    <comment ref="A6" authorId="0" shapeId="0">
      <text>
        <r>
          <rPr>
            <b/>
            <sz val="8"/>
            <color indexed="81"/>
            <rFont val="Tahoma"/>
          </rPr>
          <t>Thunderhorse Aviation:</t>
        </r>
        <r>
          <rPr>
            <sz val="8"/>
            <color indexed="81"/>
            <rFont val="Tahoma"/>
          </rPr>
          <t xml:space="preserve">
Station 37 is used for caclulations assuming and average height occupant as per the POH.</t>
        </r>
      </text>
    </comment>
  </commentList>
</comments>
</file>

<file path=xl/sharedStrings.xml><?xml version="1.0" encoding="utf-8"?>
<sst xmlns="http://schemas.openxmlformats.org/spreadsheetml/2006/main" count="47" uniqueCount="44">
  <si>
    <t>Description</t>
  </si>
  <si>
    <t>Weight (lbs.)</t>
  </si>
  <si>
    <t>Sample Airplane</t>
  </si>
  <si>
    <t>Your Airplane</t>
  </si>
  <si>
    <t>Moment         (lb.-ins./1000)</t>
  </si>
  <si>
    <t>Basic Empty Weight (Use the data pertaining to your airplane as it is presently equipped.  Includes unusable fuel and full oil)</t>
  </si>
  <si>
    <t>Prepared:</t>
  </si>
  <si>
    <t>Gallons</t>
  </si>
  <si>
    <t>Usable Fuel (at 6 lbs/Gal), Enter Gallons, 38 Gal. Maximum</t>
  </si>
  <si>
    <t>Pilot and Front Passenger (Station 34 to 46)</t>
  </si>
  <si>
    <t>Rear Passengers</t>
  </si>
  <si>
    <t>*Baggage Area 1  120 lbs Max</t>
  </si>
  <si>
    <t>*Baggage Area 2  50 lbs Max</t>
  </si>
  <si>
    <t>Take-Off Weight and Moment</t>
  </si>
  <si>
    <t>Less Fuel for Flight in Gallons</t>
  </si>
  <si>
    <t>Landing Weight and Moment</t>
  </si>
  <si>
    <t>Gallons Used</t>
  </si>
  <si>
    <t>* Max allowable combined weight for baggage areas 1 and 2 is 120 lbs</t>
  </si>
  <si>
    <t>Loaded Aircraft Weight (Pounds)</t>
  </si>
  <si>
    <t>Loaded Aircraft Moment/1000 (Pound-Inches)</t>
  </si>
  <si>
    <t>Notes: Ensure that takeoff and landing weight and moment fall inside the Center of Gravity Moment Envelope on the chart below.</t>
  </si>
  <si>
    <t>Instructions For Use</t>
  </si>
  <si>
    <t>- Spreadsheet is designed to compliment the charts in the POH for a 1976 Cessna 172M.  This form is for training purposes only and is not an authorized tool approved by the aircraft manufacturer.</t>
  </si>
  <si>
    <t>- Fill in all values in yellow shaded squares as are applicable to your flight.</t>
  </si>
  <si>
    <t>- Enter your aircraft's empty weight and moment from appropriate weight and balance records carried in your aircraft</t>
  </si>
  <si>
    <t>- Total weight in baggage area 1 can not exceed 120 pounds</t>
  </si>
  <si>
    <t>- Total weight in baggage area 2 can not exceed 50 pounds</t>
  </si>
  <si>
    <t>- The combined weight in baggage areas 1 and 2 can not exceed 120 pounds</t>
  </si>
  <si>
    <t>- The aircraft's total takeoff weight can not exceed 2300 pounds</t>
  </si>
  <si>
    <t>- Ensure that the plot for both the takeoff and landing weight and moment fall inside the Center of Gravity Moment Envelope on the chart.</t>
  </si>
  <si>
    <t>- Your feedback is greatly appreciated.  Please send suggestions for improvements to jim@thunderhorseaviation.com</t>
  </si>
  <si>
    <t>Poids Pilote Gauche (Kg)</t>
  </si>
  <si>
    <t>Poids Pilote Droit (Kg)</t>
  </si>
  <si>
    <t>Poids Passagé Gauche (Kg)</t>
  </si>
  <si>
    <t>Poids Passagé Droit (Kg)</t>
  </si>
  <si>
    <t>Baggage Area 1 (Kg)</t>
  </si>
  <si>
    <t>Baggage Area 2 (Kg)</t>
  </si>
  <si>
    <t>Timing nav en minute</t>
  </si>
  <si>
    <t>Consommation horaire en Gal/H</t>
  </si>
  <si>
    <t>PARAMETRE LOAD SHEET</t>
  </si>
  <si>
    <t>Consommation pour la naviguation</t>
  </si>
  <si>
    <t>Weight     (kilo)</t>
  </si>
  <si>
    <t>litre</t>
  </si>
  <si>
    <t>Weight and Balance Loading Problem for 1976 C-172M OOHER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</si>
</sst>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mmmm\ d\,\ yyyy"/>
    <numFmt numFmtId="167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b/>
      <sz val="11"/>
      <color rgb="FF9C0006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3" fillId="4" borderId="0" applyNumberFormat="0" applyBorder="0" applyAlignment="0" applyProtection="0"/>
  </cellStyleXfs>
  <cellXfs count="53"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65" fontId="6" fillId="0" borderId="0" xfId="0" applyNumberFormat="1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0" applyFont="1" applyProtection="1">
      <protection locked="0"/>
    </xf>
    <xf numFmtId="0" fontId="14" fillId="5" borderId="5" xfId="1" applyBorder="1" applyProtection="1">
      <protection locked="0"/>
    </xf>
    <xf numFmtId="0" fontId="14" fillId="5" borderId="7" xfId="1" applyBorder="1" applyProtection="1">
      <protection locked="0"/>
    </xf>
    <xf numFmtId="0" fontId="14" fillId="5" borderId="11" xfId="1" applyBorder="1" applyProtection="1">
      <protection locked="0"/>
    </xf>
    <xf numFmtId="0" fontId="14" fillId="5" borderId="13" xfId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5" borderId="6" xfId="1" applyBorder="1" applyAlignment="1" applyProtection="1">
      <alignment horizontal="center"/>
      <protection locked="0"/>
    </xf>
    <xf numFmtId="0" fontId="14" fillId="5" borderId="8" xfId="1" applyBorder="1" applyAlignment="1" applyProtection="1">
      <alignment horizontal="center"/>
      <protection locked="0"/>
    </xf>
    <xf numFmtId="0" fontId="14" fillId="5" borderId="12" xfId="1" applyBorder="1" applyAlignment="1" applyProtection="1">
      <alignment horizontal="center"/>
      <protection locked="0"/>
    </xf>
    <xf numFmtId="0" fontId="14" fillId="5" borderId="14" xfId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0" xfId="3" applyFont="1" applyProtection="1">
      <protection locked="0"/>
    </xf>
    <xf numFmtId="0" fontId="14" fillId="6" borderId="5" xfId="2" applyBorder="1" applyProtection="1">
      <protection locked="0"/>
    </xf>
    <xf numFmtId="0" fontId="14" fillId="6" borderId="6" xfId="2" applyBorder="1" applyAlignment="1" applyProtection="1">
      <alignment horizontal="center"/>
      <protection locked="0"/>
    </xf>
    <xf numFmtId="0" fontId="14" fillId="6" borderId="7" xfId="2" applyBorder="1" applyProtection="1">
      <protection locked="0"/>
    </xf>
    <xf numFmtId="1" fontId="14" fillId="6" borderId="10" xfId="2" applyNumberFormat="1" applyBorder="1" applyAlignment="1" applyProtection="1">
      <alignment horizontal="center"/>
      <protection locked="0"/>
    </xf>
    <xf numFmtId="167" fontId="0" fillId="0" borderId="0" xfId="0" applyNumberFormat="1" applyProtection="1">
      <protection locked="0"/>
    </xf>
    <xf numFmtId="167" fontId="14" fillId="6" borderId="8" xfId="2" applyNumberFormat="1" applyBorder="1" applyAlignment="1" applyProtection="1">
      <alignment horizontal="center"/>
      <protection locked="0"/>
    </xf>
    <xf numFmtId="0" fontId="1" fillId="6" borderId="9" xfId="2" applyFont="1" applyBorder="1" applyProtection="1"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right" vertical="top"/>
      <protection locked="0"/>
    </xf>
    <xf numFmtId="0" fontId="9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5" fillId="7" borderId="1" xfId="0" applyNumberFormat="1" applyFont="1" applyFill="1" applyBorder="1" applyAlignment="1" applyProtection="1">
      <alignment horizontal="center" vertical="center"/>
      <protection locked="0"/>
    </xf>
    <xf numFmtId="167" fontId="17" fillId="0" borderId="16" xfId="0" applyNumberFormat="1" applyFont="1" applyBorder="1" applyProtection="1"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right" vertical="top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5" fontId="6" fillId="0" borderId="4" xfId="0" applyNumberFormat="1" applyFont="1" applyBorder="1" applyAlignment="1" applyProtection="1">
      <alignment horizontal="left" vertical="top" indent="1"/>
      <protection locked="0"/>
    </xf>
  </cellXfs>
  <cellStyles count="4">
    <cellStyle name="40 % - Accent1" xfId="1" builtinId="31"/>
    <cellStyle name="40 % - Accent6" xfId="2" builtinId="51"/>
    <cellStyle name="Insatisfaisant" xfId="3" builtinId="27"/>
    <cellStyle name="Normal" xfId="0" builtinId="0"/>
  </cellStyles>
  <dxfs count="4">
    <dxf>
      <font>
        <b/>
        <i val="0"/>
        <strike val="0"/>
        <condense val="0"/>
        <extend val="0"/>
        <u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u/>
        <color indexed="9"/>
      </font>
      <fill>
        <patternFill>
          <bgColor indexed="57"/>
        </patternFill>
      </fill>
    </dxf>
    <dxf>
      <font>
        <strike val="0"/>
        <condense val="0"/>
        <extend val="0"/>
        <color indexed="22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3534743202417"/>
          <c:y val="5.1080550098231828E-2"/>
          <c:w val="0.84138972809667678"/>
          <c:h val="0.8133595284872298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'Chart Data'!$B$2:$B$24</c:f>
              <c:numCache>
                <c:formatCode>General</c:formatCode>
                <c:ptCount val="23"/>
                <c:pt idx="0">
                  <c:v>52.5</c:v>
                </c:pt>
                <c:pt idx="1">
                  <c:v>56</c:v>
                </c:pt>
                <c:pt idx="2">
                  <c:v>59.5</c:v>
                </c:pt>
                <c:pt idx="3">
                  <c:v>63</c:v>
                </c:pt>
                <c:pt idx="4">
                  <c:v>66.400000000000006</c:v>
                </c:pt>
                <c:pt idx="5">
                  <c:v>68</c:v>
                </c:pt>
                <c:pt idx="6">
                  <c:v>71</c:v>
                </c:pt>
                <c:pt idx="7">
                  <c:v>77</c:v>
                </c:pt>
                <c:pt idx="8">
                  <c:v>82.9</c:v>
                </c:pt>
                <c:pt idx="9">
                  <c:v>88.5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  <c:pt idx="13">
                  <c:v>105</c:v>
                </c:pt>
                <c:pt idx="14">
                  <c:v>108.8</c:v>
                </c:pt>
                <c:pt idx="15">
                  <c:v>104.5</c:v>
                </c:pt>
                <c:pt idx="16">
                  <c:v>99.5</c:v>
                </c:pt>
                <c:pt idx="17">
                  <c:v>94.8</c:v>
                </c:pt>
                <c:pt idx="18">
                  <c:v>90</c:v>
                </c:pt>
                <c:pt idx="19">
                  <c:v>85.1</c:v>
                </c:pt>
                <c:pt idx="20">
                  <c:v>80.2</c:v>
                </c:pt>
                <c:pt idx="21">
                  <c:v>75.400000000000006</c:v>
                </c:pt>
                <c:pt idx="22">
                  <c:v>70.5</c:v>
                </c:pt>
              </c:numCache>
            </c:numRef>
          </c:xVal>
          <c:yVal>
            <c:numRef>
              <c:f>'Chart Data'!$A$2:$A$24</c:f>
              <c:numCache>
                <c:formatCode>General</c:formatCode>
                <c:ptCount val="23"/>
                <c:pt idx="0">
                  <c:v>1500</c:v>
                </c:pt>
                <c:pt idx="1">
                  <c:v>1600</c:v>
                </c:pt>
                <c:pt idx="2">
                  <c:v>1700</c:v>
                </c:pt>
                <c:pt idx="3">
                  <c:v>1800</c:v>
                </c:pt>
                <c:pt idx="4">
                  <c:v>1900</c:v>
                </c:pt>
                <c:pt idx="5">
                  <c:v>1950</c:v>
                </c:pt>
                <c:pt idx="6">
                  <c:v>2000</c:v>
                </c:pt>
                <c:pt idx="7">
                  <c:v>2100</c:v>
                </c:pt>
                <c:pt idx="8">
                  <c:v>2200</c:v>
                </c:pt>
                <c:pt idx="9">
                  <c:v>2300</c:v>
                </c:pt>
                <c:pt idx="10">
                  <c:v>2300</c:v>
                </c:pt>
                <c:pt idx="11">
                  <c:v>2300</c:v>
                </c:pt>
                <c:pt idx="12">
                  <c:v>2300</c:v>
                </c:pt>
                <c:pt idx="13">
                  <c:v>2300</c:v>
                </c:pt>
                <c:pt idx="14">
                  <c:v>2300</c:v>
                </c:pt>
                <c:pt idx="15">
                  <c:v>2200</c:v>
                </c:pt>
                <c:pt idx="16">
                  <c:v>2100</c:v>
                </c:pt>
                <c:pt idx="17">
                  <c:v>2000</c:v>
                </c:pt>
                <c:pt idx="18">
                  <c:v>1900</c:v>
                </c:pt>
                <c:pt idx="19">
                  <c:v>1800</c:v>
                </c:pt>
                <c:pt idx="20">
                  <c:v>1700</c:v>
                </c:pt>
                <c:pt idx="21">
                  <c:v>1600</c:v>
                </c:pt>
                <c:pt idx="22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65-49B3-99DE-295377949B73}"/>
            </c:ext>
          </c:extLst>
        </c:ser>
        <c:ser>
          <c:idx val="1"/>
          <c:order val="1"/>
          <c:tx>
            <c:strRef>
              <c:f>'Weight and Balance'!$A$10</c:f>
              <c:strCache>
                <c:ptCount val="1"/>
                <c:pt idx="0">
                  <c:v>Take-Off Weight and Moment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'Weight and Balance'!$F$10</c:f>
              <c:numCache>
                <c:formatCode>0.00</c:formatCode>
                <c:ptCount val="1"/>
                <c:pt idx="0">
                  <c:v>102.66741180000001</c:v>
                </c:pt>
              </c:numCache>
            </c:numRef>
          </c:xVal>
          <c:yVal>
            <c:numRef>
              <c:f>'Weight and Balance'!$E$10</c:f>
              <c:numCache>
                <c:formatCode>0.00</c:formatCode>
                <c:ptCount val="1"/>
                <c:pt idx="0">
                  <c:v>2322.2674000000002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65-49B3-99DE-295377949B73}"/>
            </c:ext>
          </c:extLst>
        </c:ser>
        <c:ser>
          <c:idx val="2"/>
          <c:order val="2"/>
          <c:tx>
            <c:strRef>
              <c:f>'Weight and Balance'!$A$12</c:f>
              <c:strCache>
                <c:ptCount val="1"/>
                <c:pt idx="0">
                  <c:v>Landing Weight and Moment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65-49B3-99DE-295377949B7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'Weight and Balance'!$F$12</c:f>
              <c:numCache>
                <c:formatCode>0.00</c:formatCode>
                <c:ptCount val="1"/>
                <c:pt idx="0">
                  <c:v>95.755411800000005</c:v>
                </c:pt>
              </c:numCache>
            </c:numRef>
          </c:xVal>
          <c:yVal>
            <c:numRef>
              <c:f>'Weight and Balance'!$E$12</c:f>
              <c:numCache>
                <c:formatCode>0.00</c:formatCode>
                <c:ptCount val="1"/>
                <c:pt idx="0">
                  <c:v>2178.2674000000002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365-49B3-99DE-295377949B73}"/>
            </c:ext>
          </c:extLst>
        </c:ser>
        <c:ser>
          <c:idx val="3"/>
          <c:order val="3"/>
          <c:tx>
            <c:v>Utility Category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'Chart Data'!$E$2:$E$4</c:f>
              <c:numCache>
                <c:formatCode>General</c:formatCode>
                <c:ptCount val="3"/>
                <c:pt idx="0">
                  <c:v>71</c:v>
                </c:pt>
                <c:pt idx="1">
                  <c:v>81.2</c:v>
                </c:pt>
                <c:pt idx="2">
                  <c:v>60.5</c:v>
                </c:pt>
              </c:numCache>
            </c:numRef>
          </c:xVal>
          <c:yVal>
            <c:numRef>
              <c:f>'Chart Data'!$D$2:$D$4</c:f>
              <c:numCache>
                <c:formatCode>General</c:formatCode>
                <c:ptCount val="3"/>
                <c:pt idx="0">
                  <c:v>2000</c:v>
                </c:pt>
                <c:pt idx="1">
                  <c:v>2000</c:v>
                </c:pt>
                <c:pt idx="2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365-49B3-99DE-295377949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15456"/>
        <c:axId val="91116032"/>
      </c:scatterChart>
      <c:valAx>
        <c:axId val="91115456"/>
        <c:scaling>
          <c:orientation val="minMax"/>
          <c:max val="115"/>
          <c:min val="4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Loaded Aircraft Moment</a:t>
                </a:r>
              </a:p>
            </c:rich>
          </c:tx>
          <c:layout>
            <c:manualLayout>
              <c:xMode val="edge"/>
              <c:yMode val="edge"/>
              <c:x val="0.4214501510574018"/>
              <c:y val="0.92534381139489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116032"/>
        <c:crossesAt val="1500"/>
        <c:crossBetween val="midCat"/>
        <c:majorUnit val="5"/>
        <c:minorUnit val="1"/>
      </c:valAx>
      <c:valAx>
        <c:axId val="91116032"/>
        <c:scaling>
          <c:orientation val="minMax"/>
          <c:max val="24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Loaded Aircraft Weight</a:t>
                </a:r>
              </a:p>
            </c:rich>
          </c:tx>
          <c:layout>
            <c:manualLayout>
              <c:xMode val="edge"/>
              <c:yMode val="edge"/>
              <c:x val="2.4169184290030211E-2"/>
              <c:y val="0.310412573673870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115456"/>
        <c:crossesAt val="45"/>
        <c:crossBetween val="midCat"/>
        <c:majorUnit val="100"/>
        <c:minorUnit val="20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0</xdr:rowOff>
    </xdr:from>
    <xdr:to>
      <xdr:col>6</xdr:col>
      <xdr:colOff>771525</xdr:colOff>
      <xdr:row>44</xdr:row>
      <xdr:rowOff>152400</xdr:rowOff>
    </xdr:to>
    <xdr:graphicFrame macro="">
      <xdr:nvGraphicFramePr>
        <xdr:cNvPr id="1030" name="Graphique 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15</xdr:row>
      <xdr:rowOff>47625</xdr:rowOff>
    </xdr:from>
    <xdr:to>
      <xdr:col>1</xdr:col>
      <xdr:colOff>171450</xdr:colOff>
      <xdr:row>16</xdr:row>
      <xdr:rowOff>66675</xdr:rowOff>
    </xdr:to>
    <xdr:pic>
      <xdr:nvPicPr>
        <xdr:cNvPr id="1031" name="Picture 4" descr="C:\Documents and Settings\Administrator\My Documents\Thunderhorse\Calculators\GreenDot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9719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15</xdr:row>
      <xdr:rowOff>47625</xdr:rowOff>
    </xdr:from>
    <xdr:to>
      <xdr:col>2</xdr:col>
      <xdr:colOff>361950</xdr:colOff>
      <xdr:row>16</xdr:row>
      <xdr:rowOff>47625</xdr:rowOff>
    </xdr:to>
    <xdr:pic>
      <xdr:nvPicPr>
        <xdr:cNvPr id="1032" name="Picture 5" descr="C:\Documents and Settings\Administrator\My Documents\Thunderhorse\Calculators\RedDot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71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0.12626</cdr:x>
      <cdr:y>0.54118</cdr:y>
    </cdr:from>
    <cdr:to>
      <cdr:x>0.26998</cdr:x>
      <cdr:y>0.57636</cdr:y>
    </cdr:to>
    <cdr:sp macro="" textlink="">
      <cdr:nvSpPr>
        <cdr:cNvPr id="2050" name="AutoShape 2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96118" y="2623762"/>
          <a:ext cx="906274" cy="170560"/>
        </a:xfrm>
        <a:prstGeom xmlns:a="http://schemas.openxmlformats.org/drawingml/2006/main" prst="borderCallout2">
          <a:avLst>
            <a:gd name="adj1" fmla="val 57144"/>
            <a:gd name="adj2" fmla="val 108250"/>
            <a:gd name="adj3" fmla="val 57144"/>
            <a:gd name="adj4" fmla="val 116412"/>
            <a:gd name="adj5" fmla="val 440477"/>
            <a:gd name="adj6" fmla="val 12457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ffectLst xmlns:a="http://schemas.openxmlformats.org/drawingml/2006/main">
          <a:outerShdw dist="35921" dir="2700000" algn="ctr" rotWithShape="0">
            <a:srgbClr val="808080"/>
          </a:outerShdw>
        </a:effectLst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Utility Category</a:t>
          </a:r>
        </a:p>
      </cdr:txBody>
    </cdr:sp>
  </cdr:relSizeAnchor>
  <cdr:relSizeAnchor xmlns:cdr="http://schemas.openxmlformats.org/drawingml/2006/chartDrawing">
    <cdr:from>
      <cdr:x>0.7349</cdr:x>
      <cdr:y>0.76054</cdr:y>
    </cdr:from>
    <cdr:to>
      <cdr:x>0.89152</cdr:x>
      <cdr:y>0.79572</cdr:y>
    </cdr:to>
    <cdr:sp macro="" textlink="">
      <cdr:nvSpPr>
        <cdr:cNvPr id="2051" name="AutoShape 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633949" y="3687269"/>
          <a:ext cx="987578" cy="170560"/>
        </a:xfrm>
        <a:prstGeom xmlns:a="http://schemas.openxmlformats.org/drawingml/2006/main" prst="borderCallout2">
          <a:avLst>
            <a:gd name="adj1" fmla="val 57144"/>
            <a:gd name="adj2" fmla="val -7620"/>
            <a:gd name="adj3" fmla="val 57144"/>
            <a:gd name="adj4" fmla="val -40884"/>
            <a:gd name="adj5" fmla="val -792560"/>
            <a:gd name="adj6" fmla="val -741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ffectLst xmlns:a="http://schemas.openxmlformats.org/drawingml/2006/main">
          <a:outerShdw dist="35921" dir="2700000" algn="ctr" rotWithShape="0">
            <a:srgbClr val="808080"/>
          </a:outerShdw>
        </a:effec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 Category</a:t>
          </a:r>
        </a:p>
      </cdr:txBody>
    </cdr:sp>
  </cdr:relSizeAnchor>
  <cdr:relSizeAnchor xmlns:cdr="http://schemas.openxmlformats.org/drawingml/2006/chartDrawing">
    <cdr:from>
      <cdr:x>0.34094</cdr:x>
      <cdr:y>0.01176</cdr:y>
    </cdr:from>
    <cdr:to>
      <cdr:x>0.91096</cdr:x>
      <cdr:y>0.06275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6211" y="60325"/>
          <a:ext cx="3599723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Take-Off            Landing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zoomScaleNormal="100" workbookViewId="0">
      <selection activeCell="E1" sqref="E1:F1"/>
    </sheetView>
  </sheetViews>
  <sheetFormatPr baseColWidth="10" defaultColWidth="0" defaultRowHeight="12.75" x14ac:dyDescent="0.2"/>
  <cols>
    <col min="1" max="1" width="40.7109375" style="4" customWidth="1"/>
    <col min="2" max="2" width="10.28515625" style="4" customWidth="1"/>
    <col min="3" max="3" width="11" style="4" customWidth="1"/>
    <col min="4" max="4" width="8.28515625" style="36" customWidth="1"/>
    <col min="5" max="5" width="10.28515625" style="4" customWidth="1"/>
    <col min="6" max="6" width="11" style="4" customWidth="1"/>
    <col min="7" max="7" width="11.7109375" style="4" customWidth="1"/>
    <col min="8" max="16384" width="0" style="4" hidden="1"/>
  </cols>
  <sheetData>
    <row r="1" spans="1:7" ht="14.25" customHeight="1" x14ac:dyDescent="0.2">
      <c r="A1" s="3"/>
      <c r="B1" s="45" t="s">
        <v>6</v>
      </c>
      <c r="C1" s="45"/>
      <c r="D1" s="34"/>
      <c r="E1" s="52">
        <f ca="1">NOW()</f>
        <v>42939.736297337964</v>
      </c>
      <c r="F1" s="52"/>
    </row>
    <row r="2" spans="1:7" ht="31.5" x14ac:dyDescent="0.25">
      <c r="A2" s="5" t="s">
        <v>43</v>
      </c>
      <c r="B2" s="43" t="s">
        <v>2</v>
      </c>
      <c r="C2" s="44"/>
      <c r="D2" s="43" t="s">
        <v>3</v>
      </c>
      <c r="E2" s="46"/>
      <c r="F2" s="44"/>
    </row>
    <row r="3" spans="1:7" ht="36" customHeight="1" x14ac:dyDescent="0.2">
      <c r="A3" s="6" t="s">
        <v>0</v>
      </c>
      <c r="B3" s="6" t="s">
        <v>1</v>
      </c>
      <c r="C3" s="32" t="s">
        <v>4</v>
      </c>
      <c r="D3" s="6" t="s">
        <v>41</v>
      </c>
      <c r="E3" s="6" t="s">
        <v>1</v>
      </c>
      <c r="F3" s="6" t="s">
        <v>4</v>
      </c>
    </row>
    <row r="4" spans="1:7" ht="37.5" customHeight="1" x14ac:dyDescent="0.2">
      <c r="A4" s="7" t="s">
        <v>5</v>
      </c>
      <c r="B4" s="8">
        <v>1368</v>
      </c>
      <c r="C4" s="33">
        <v>54.6</v>
      </c>
      <c r="D4" s="39">
        <v>631.4</v>
      </c>
      <c r="E4" s="23">
        <v>1392</v>
      </c>
      <c r="F4" s="23">
        <v>54</v>
      </c>
      <c r="G4" s="6" t="s">
        <v>7</v>
      </c>
    </row>
    <row r="5" spans="1:7" ht="17.100000000000001" customHeight="1" x14ac:dyDescent="0.2">
      <c r="A5" s="7" t="s">
        <v>8</v>
      </c>
      <c r="B5" s="8">
        <v>227</v>
      </c>
      <c r="C5" s="33">
        <v>10.9</v>
      </c>
      <c r="D5" s="37"/>
      <c r="E5" s="37">
        <v>227</v>
      </c>
      <c r="F5" s="37">
        <f>B5*48/1000</f>
        <v>10.896000000000001</v>
      </c>
      <c r="G5" s="1">
        <v>38</v>
      </c>
    </row>
    <row r="6" spans="1:7" ht="17.100000000000001" customHeight="1" x14ac:dyDescent="0.2">
      <c r="A6" s="7" t="s">
        <v>9</v>
      </c>
      <c r="B6" s="8">
        <v>340</v>
      </c>
      <c r="C6" s="33">
        <v>12.6</v>
      </c>
      <c r="D6" s="37">
        <f>B49+B50</f>
        <v>174</v>
      </c>
      <c r="E6" s="23">
        <f>D6*2.2046</f>
        <v>383.60040000000004</v>
      </c>
      <c r="F6" s="37">
        <f>(E6*37)/1000</f>
        <v>14.193214800000002</v>
      </c>
    </row>
    <row r="7" spans="1:7" ht="17.100000000000001" customHeight="1" x14ac:dyDescent="0.2">
      <c r="A7" s="7" t="s">
        <v>10</v>
      </c>
      <c r="B7" s="8">
        <v>340</v>
      </c>
      <c r="C7" s="33">
        <v>24.8</v>
      </c>
      <c r="D7" s="37">
        <f>B51+B52</f>
        <v>140</v>
      </c>
      <c r="E7" s="23">
        <f>D7*2.2046</f>
        <v>308.64400000000001</v>
      </c>
      <c r="F7" s="37">
        <f>E7*73/1000</f>
        <v>22.531012</v>
      </c>
    </row>
    <row r="8" spans="1:7" ht="17.100000000000001" customHeight="1" x14ac:dyDescent="0.2">
      <c r="A8" s="7" t="s">
        <v>11</v>
      </c>
      <c r="B8" s="8">
        <v>120</v>
      </c>
      <c r="C8" s="33"/>
      <c r="D8" s="37">
        <f>B53</f>
        <v>5</v>
      </c>
      <c r="E8" s="23">
        <f>D8*2.2046</f>
        <v>11.023</v>
      </c>
      <c r="F8" s="37">
        <f>(E8*95)/1000</f>
        <v>1.047185</v>
      </c>
    </row>
    <row r="9" spans="1:7" ht="17.100000000000001" customHeight="1" x14ac:dyDescent="0.2">
      <c r="A9" s="7" t="s">
        <v>12</v>
      </c>
      <c r="B9" s="8">
        <v>50</v>
      </c>
      <c r="C9" s="33"/>
      <c r="D9" s="37">
        <f>B54</f>
        <v>0</v>
      </c>
      <c r="E9" s="23">
        <f>D9*2.2046</f>
        <v>0</v>
      </c>
      <c r="F9" s="37">
        <f>(E9*123)/1000</f>
        <v>0</v>
      </c>
    </row>
    <row r="10" spans="1:7" ht="18.95" customHeight="1" x14ac:dyDescent="0.2">
      <c r="A10" s="9" t="s">
        <v>13</v>
      </c>
      <c r="B10" s="8">
        <f>SUM(B4:B9)</f>
        <v>2445</v>
      </c>
      <c r="C10" s="33">
        <f>SUM(C4:C9)</f>
        <v>102.89999999999999</v>
      </c>
      <c r="D10" s="37">
        <f>SUM(D4:D9)</f>
        <v>950.4</v>
      </c>
      <c r="E10" s="38">
        <f>SUM(E4:E9)</f>
        <v>2322.2674000000002</v>
      </c>
      <c r="F10" s="38">
        <f>SUM(F4:F9)</f>
        <v>102.66741180000001</v>
      </c>
      <c r="G10" s="6" t="s">
        <v>16</v>
      </c>
    </row>
    <row r="11" spans="1:7" ht="17.100000000000001" customHeight="1" x14ac:dyDescent="0.2">
      <c r="A11" s="7" t="s">
        <v>14</v>
      </c>
      <c r="B11" s="8">
        <v>132</v>
      </c>
      <c r="C11" s="33">
        <v>6.3</v>
      </c>
      <c r="D11" s="37"/>
      <c r="E11" s="37">
        <f>G11*6</f>
        <v>144</v>
      </c>
      <c r="F11" s="37">
        <f>E11*48/1000</f>
        <v>6.9119999999999999</v>
      </c>
      <c r="G11" s="23">
        <f>B58</f>
        <v>24</v>
      </c>
    </row>
    <row r="12" spans="1:7" ht="18.95" customHeight="1" x14ac:dyDescent="0.2">
      <c r="A12" s="9" t="s">
        <v>15</v>
      </c>
      <c r="B12" s="8">
        <f>B10-B11</f>
        <v>2313</v>
      </c>
      <c r="C12" s="33">
        <f>C10-C11</f>
        <v>96.6</v>
      </c>
      <c r="D12" s="37"/>
      <c r="E12" s="38">
        <f>E10-E11</f>
        <v>2178.2674000000002</v>
      </c>
      <c r="F12" s="38">
        <f>F10-F11</f>
        <v>95.755411800000005</v>
      </c>
    </row>
    <row r="13" spans="1:7" ht="27.75" customHeight="1" x14ac:dyDescent="0.2">
      <c r="A13" s="41" t="s">
        <v>20</v>
      </c>
      <c r="B13" s="42"/>
      <c r="C13" s="42"/>
      <c r="D13" s="42"/>
      <c r="E13" s="42"/>
      <c r="F13" s="42"/>
      <c r="G13" s="42"/>
    </row>
    <row r="14" spans="1:7" x14ac:dyDescent="0.2">
      <c r="A14" s="10" t="s">
        <v>17</v>
      </c>
      <c r="C14" s="11" t="str">
        <f>IF((E8+E9)&gt;120,"Baggage Area Total Must Be Less Than 120 lbs!"," ")</f>
        <v xml:space="preserve"> </v>
      </c>
      <c r="D14" s="35"/>
    </row>
    <row r="15" spans="1:7" x14ac:dyDescent="0.2">
      <c r="A15" s="12" t="str">
        <f>IF(E10&gt;2300,"Take-Off Weight is above 2300!","Take-Off Weight is OK")</f>
        <v>Take-Off Weight is above 2300!</v>
      </c>
    </row>
    <row r="16" spans="1:7" x14ac:dyDescent="0.2">
      <c r="A16" s="13"/>
    </row>
    <row r="17" spans="1:1" x14ac:dyDescent="0.2">
      <c r="A17" s="13"/>
    </row>
    <row r="47" spans="1:2" ht="15.75" customHeight="1" x14ac:dyDescent="0.25">
      <c r="A47" s="24" t="s">
        <v>39</v>
      </c>
    </row>
    <row r="48" spans="1:2" ht="15.75" customHeight="1" thickBot="1" x14ac:dyDescent="0.25">
      <c r="B48" s="18"/>
    </row>
    <row r="49" spans="1:4" ht="15.75" customHeight="1" thickTop="1" x14ac:dyDescent="0.25">
      <c r="A49" s="14" t="s">
        <v>31</v>
      </c>
      <c r="B49" s="19">
        <v>90</v>
      </c>
    </row>
    <row r="50" spans="1:4" ht="15.75" customHeight="1" x14ac:dyDescent="0.25">
      <c r="A50" s="15" t="s">
        <v>32</v>
      </c>
      <c r="B50" s="20">
        <v>84</v>
      </c>
    </row>
    <row r="51" spans="1:4" ht="15.75" customHeight="1" x14ac:dyDescent="0.25">
      <c r="A51" s="15" t="s">
        <v>33</v>
      </c>
      <c r="B51" s="20">
        <v>70</v>
      </c>
    </row>
    <row r="52" spans="1:4" ht="15.75" customHeight="1" x14ac:dyDescent="0.25">
      <c r="A52" s="16" t="s">
        <v>34</v>
      </c>
      <c r="B52" s="21">
        <v>70</v>
      </c>
    </row>
    <row r="53" spans="1:4" ht="15.75" customHeight="1" x14ac:dyDescent="0.25">
      <c r="A53" s="15" t="s">
        <v>35</v>
      </c>
      <c r="B53" s="21">
        <v>5</v>
      </c>
    </row>
    <row r="54" spans="1:4" ht="15.75" customHeight="1" thickBot="1" x14ac:dyDescent="0.3">
      <c r="A54" s="17" t="s">
        <v>36</v>
      </c>
      <c r="B54" s="22">
        <v>0</v>
      </c>
    </row>
    <row r="55" spans="1:4" ht="15.75" customHeight="1" thickTop="1" thickBot="1" x14ac:dyDescent="0.25">
      <c r="B55" s="18"/>
    </row>
    <row r="56" spans="1:4" ht="15.75" customHeight="1" thickTop="1" x14ac:dyDescent="0.25">
      <c r="A56" s="25" t="s">
        <v>37</v>
      </c>
      <c r="B56" s="26">
        <v>180</v>
      </c>
    </row>
    <row r="57" spans="1:4" ht="15.75" customHeight="1" x14ac:dyDescent="0.25">
      <c r="A57" s="27" t="s">
        <v>38</v>
      </c>
      <c r="B57" s="30">
        <v>8</v>
      </c>
      <c r="C57" s="29">
        <f>B57*3.7854</f>
        <v>30.283200000000001</v>
      </c>
      <c r="D57" s="40" t="s">
        <v>42</v>
      </c>
    </row>
    <row r="58" spans="1:4" ht="15.75" customHeight="1" thickBot="1" x14ac:dyDescent="0.3">
      <c r="A58" s="31" t="s">
        <v>40</v>
      </c>
      <c r="B58" s="28">
        <f>B57/60*B56</f>
        <v>24</v>
      </c>
      <c r="C58" s="29">
        <f>B58*3.7854</f>
        <v>90.849600000000009</v>
      </c>
      <c r="D58" s="40" t="s">
        <v>42</v>
      </c>
    </row>
    <row r="59" spans="1:4" ht="13.5" thickTop="1" x14ac:dyDescent="0.2"/>
  </sheetData>
  <dataConsolidate/>
  <mergeCells count="5">
    <mergeCell ref="A13:G13"/>
    <mergeCell ref="B2:C2"/>
    <mergeCell ref="E1:F1"/>
    <mergeCell ref="B1:C1"/>
    <mergeCell ref="D2:F2"/>
  </mergeCells>
  <phoneticPr fontId="0" type="noConversion"/>
  <conditionalFormatting sqref="F6">
    <cfRule type="cellIs" dxfId="3" priority="1" stopIfTrue="1" operator="equal">
      <formula>0</formula>
    </cfRule>
  </conditionalFormatting>
  <conditionalFormatting sqref="F7:F10 F12">
    <cfRule type="cellIs" dxfId="2" priority="2" stopIfTrue="1" operator="equal">
      <formula>0</formula>
    </cfRule>
  </conditionalFormatting>
  <conditionalFormatting sqref="A15">
    <cfRule type="cellIs" dxfId="1" priority="3" stopIfTrue="1" operator="equal">
      <formula>"Take-Off Weight is OK"</formula>
    </cfRule>
    <cfRule type="cellIs" dxfId="0" priority="4" stopIfTrue="1" operator="equal">
      <formula>"Take-Off Weight is above 2300!"</formula>
    </cfRule>
  </conditionalFormatting>
  <dataValidations count="4">
    <dataValidation type="whole" allowBlank="1" showInputMessage="1" showErrorMessage="1" errorTitle="Thunderhorse Aviation" error="Baggage Area 1 can only contain a weight from 0 to 120 pounds." sqref="E8">
      <formula1>0</formula1>
      <formula2>120</formula2>
    </dataValidation>
    <dataValidation type="whole" allowBlank="1" showInputMessage="1" showErrorMessage="1" errorTitle="Thunderhorse Aviation" error="Baggage Area 2 must only contain a weight from 0 to 50 pounds." sqref="E9">
      <formula1>0</formula1>
      <formula2>50</formula2>
    </dataValidation>
    <dataValidation type="whole" errorStyle="warning" operator="greaterThan" allowBlank="1" showInputMessage="1" showErrorMessage="1" errorTitle="Thunderhorse Aviation" error="Baggage Area 1 and 2 combined can not be more than 120 pounds." sqref="G6">
      <formula1>120</formula1>
    </dataValidation>
    <dataValidation type="whole" operator="lessThanOrEqual" allowBlank="1" showInputMessage="1" showErrorMessage="1" errorTitle="Thunderhorse Aviation" error="You can not hold more than 38 gallons" sqref="G5">
      <formula1>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showGridLines="0" showRowColHeaders="0" workbookViewId="0">
      <selection activeCell="B8" sqref="B8:G8"/>
    </sheetView>
  </sheetViews>
  <sheetFormatPr baseColWidth="10" defaultColWidth="0" defaultRowHeight="12.75" x14ac:dyDescent="0.2"/>
  <cols>
    <col min="1" max="1" width="3.42578125" customWidth="1"/>
    <col min="2" max="6" width="9.140625" customWidth="1"/>
    <col min="7" max="7" width="37.28515625" customWidth="1"/>
  </cols>
  <sheetData>
    <row r="1" spans="2:7" ht="24.75" customHeight="1" x14ac:dyDescent="0.25">
      <c r="B1" s="47" t="s">
        <v>21</v>
      </c>
      <c r="C1" s="47"/>
      <c r="D1" s="47"/>
      <c r="E1" s="47"/>
      <c r="F1" s="47"/>
      <c r="G1" s="47"/>
    </row>
    <row r="2" spans="2:7" ht="45" customHeight="1" x14ac:dyDescent="0.2">
      <c r="B2" s="48" t="s">
        <v>22</v>
      </c>
      <c r="C2" s="49"/>
      <c r="D2" s="49"/>
      <c r="E2" s="49"/>
      <c r="F2" s="49"/>
      <c r="G2" s="49"/>
    </row>
    <row r="3" spans="2:7" ht="15" customHeight="1" x14ac:dyDescent="0.2">
      <c r="B3" s="48" t="s">
        <v>23</v>
      </c>
      <c r="C3" s="49"/>
      <c r="D3" s="49"/>
      <c r="E3" s="49"/>
      <c r="F3" s="49"/>
      <c r="G3" s="49"/>
    </row>
    <row r="4" spans="2:7" ht="30" customHeight="1" x14ac:dyDescent="0.2">
      <c r="B4" s="48" t="s">
        <v>24</v>
      </c>
      <c r="C4" s="49"/>
      <c r="D4" s="49"/>
      <c r="E4" s="49"/>
      <c r="F4" s="49"/>
      <c r="G4" s="49"/>
    </row>
    <row r="5" spans="2:7" ht="15" customHeight="1" x14ac:dyDescent="0.2">
      <c r="B5" s="48" t="s">
        <v>25</v>
      </c>
      <c r="C5" s="49"/>
      <c r="D5" s="49"/>
      <c r="E5" s="49"/>
      <c r="F5" s="49"/>
      <c r="G5" s="49"/>
    </row>
    <row r="6" spans="2:7" ht="15" customHeight="1" x14ac:dyDescent="0.2">
      <c r="B6" s="48" t="s">
        <v>26</v>
      </c>
      <c r="C6" s="49"/>
      <c r="D6" s="49"/>
      <c r="E6" s="49"/>
      <c r="F6" s="49"/>
      <c r="G6" s="49"/>
    </row>
    <row r="7" spans="2:7" ht="15" customHeight="1" x14ac:dyDescent="0.2">
      <c r="B7" s="48" t="s">
        <v>27</v>
      </c>
      <c r="C7" s="49"/>
      <c r="D7" s="49"/>
      <c r="E7" s="49"/>
      <c r="F7" s="49"/>
      <c r="G7" s="49"/>
    </row>
    <row r="8" spans="2:7" ht="15" customHeight="1" x14ac:dyDescent="0.2">
      <c r="B8" s="48" t="s">
        <v>28</v>
      </c>
      <c r="C8" s="49"/>
      <c r="D8" s="49"/>
      <c r="E8" s="49"/>
      <c r="F8" s="49"/>
      <c r="G8" s="49"/>
    </row>
    <row r="9" spans="2:7" ht="30" customHeight="1" x14ac:dyDescent="0.2">
      <c r="B9" s="48" t="s">
        <v>29</v>
      </c>
      <c r="C9" s="49"/>
      <c r="D9" s="49"/>
      <c r="E9" s="49"/>
      <c r="F9" s="49"/>
      <c r="G9" s="49"/>
    </row>
    <row r="10" spans="2:7" ht="35.1" customHeight="1" x14ac:dyDescent="0.2">
      <c r="B10" s="50" t="s">
        <v>30</v>
      </c>
      <c r="C10" s="51"/>
      <c r="D10" s="51"/>
      <c r="E10" s="51"/>
      <c r="F10" s="51"/>
      <c r="G10" s="51"/>
    </row>
  </sheetData>
  <mergeCells count="10">
    <mergeCell ref="B10:G10"/>
    <mergeCell ref="B6:G6"/>
    <mergeCell ref="B7:G7"/>
    <mergeCell ref="B8:G8"/>
    <mergeCell ref="B9:G9"/>
    <mergeCell ref="B1:G1"/>
    <mergeCell ref="B3:G3"/>
    <mergeCell ref="B4:G4"/>
    <mergeCell ref="B5:G5"/>
    <mergeCell ref="B2:G2"/>
  </mergeCells>
  <phoneticPr fontId="0" type="noConversion"/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5" bestFit="1" customWidth="1"/>
    <col min="2" max="2" width="13.5703125" bestFit="1" customWidth="1"/>
  </cols>
  <sheetData>
    <row r="1" spans="1:5" ht="42.75" customHeight="1" x14ac:dyDescent="0.2">
      <c r="A1" s="2" t="s">
        <v>18</v>
      </c>
      <c r="B1" s="2" t="s">
        <v>19</v>
      </c>
    </row>
    <row r="2" spans="1:5" x14ac:dyDescent="0.2">
      <c r="A2">
        <v>1500</v>
      </c>
      <c r="B2">
        <v>52.5</v>
      </c>
      <c r="D2">
        <v>2000</v>
      </c>
      <c r="E2">
        <v>71</v>
      </c>
    </row>
    <row r="3" spans="1:5" x14ac:dyDescent="0.2">
      <c r="A3">
        <v>1600</v>
      </c>
      <c r="B3">
        <v>56</v>
      </c>
      <c r="D3">
        <v>2000</v>
      </c>
      <c r="E3">
        <v>81.2</v>
      </c>
    </row>
    <row r="4" spans="1:5" x14ac:dyDescent="0.2">
      <c r="A4">
        <v>1700</v>
      </c>
      <c r="B4">
        <v>59.5</v>
      </c>
      <c r="D4">
        <v>1500</v>
      </c>
      <c r="E4">
        <v>60.5</v>
      </c>
    </row>
    <row r="5" spans="1:5" x14ac:dyDescent="0.2">
      <c r="A5">
        <v>1800</v>
      </c>
      <c r="B5">
        <v>63</v>
      </c>
    </row>
    <row r="6" spans="1:5" x14ac:dyDescent="0.2">
      <c r="A6">
        <v>1900</v>
      </c>
      <c r="B6">
        <v>66.400000000000006</v>
      </c>
    </row>
    <row r="7" spans="1:5" x14ac:dyDescent="0.2">
      <c r="A7">
        <v>1950</v>
      </c>
      <c r="B7">
        <v>68</v>
      </c>
    </row>
    <row r="8" spans="1:5" x14ac:dyDescent="0.2">
      <c r="A8">
        <v>2000</v>
      </c>
      <c r="B8">
        <v>71</v>
      </c>
    </row>
    <row r="9" spans="1:5" x14ac:dyDescent="0.2">
      <c r="A9">
        <v>2100</v>
      </c>
      <c r="B9">
        <v>77</v>
      </c>
    </row>
    <row r="10" spans="1:5" x14ac:dyDescent="0.2">
      <c r="A10">
        <v>2200</v>
      </c>
      <c r="B10">
        <v>82.9</v>
      </c>
    </row>
    <row r="11" spans="1:5" x14ac:dyDescent="0.2">
      <c r="A11">
        <v>2300</v>
      </c>
      <c r="B11">
        <v>88.5</v>
      </c>
    </row>
    <row r="12" spans="1:5" x14ac:dyDescent="0.2">
      <c r="A12">
        <v>2300</v>
      </c>
      <c r="B12">
        <v>90</v>
      </c>
    </row>
    <row r="13" spans="1:5" x14ac:dyDescent="0.2">
      <c r="A13">
        <v>2300</v>
      </c>
      <c r="B13">
        <v>95</v>
      </c>
    </row>
    <row r="14" spans="1:5" x14ac:dyDescent="0.2">
      <c r="A14">
        <v>2300</v>
      </c>
      <c r="B14">
        <v>100</v>
      </c>
    </row>
    <row r="15" spans="1:5" x14ac:dyDescent="0.2">
      <c r="A15">
        <v>2300</v>
      </c>
      <c r="B15">
        <v>105</v>
      </c>
    </row>
    <row r="16" spans="1:5" x14ac:dyDescent="0.2">
      <c r="A16">
        <v>2300</v>
      </c>
      <c r="B16">
        <v>108.8</v>
      </c>
    </row>
    <row r="17" spans="1:2" x14ac:dyDescent="0.2">
      <c r="A17">
        <v>2200</v>
      </c>
      <c r="B17">
        <v>104.5</v>
      </c>
    </row>
    <row r="18" spans="1:2" x14ac:dyDescent="0.2">
      <c r="A18">
        <v>2100</v>
      </c>
      <c r="B18">
        <v>99.5</v>
      </c>
    </row>
    <row r="19" spans="1:2" x14ac:dyDescent="0.2">
      <c r="A19">
        <v>2000</v>
      </c>
      <c r="B19">
        <v>94.8</v>
      </c>
    </row>
    <row r="20" spans="1:2" x14ac:dyDescent="0.2">
      <c r="A20">
        <v>1900</v>
      </c>
      <c r="B20">
        <v>90</v>
      </c>
    </row>
    <row r="21" spans="1:2" x14ac:dyDescent="0.2">
      <c r="A21">
        <v>1800</v>
      </c>
      <c r="B21">
        <v>85.1</v>
      </c>
    </row>
    <row r="22" spans="1:2" x14ac:dyDescent="0.2">
      <c r="A22">
        <v>1700</v>
      </c>
      <c r="B22">
        <v>80.2</v>
      </c>
    </row>
    <row r="23" spans="1:2" x14ac:dyDescent="0.2">
      <c r="A23">
        <v>1600</v>
      </c>
      <c r="B23">
        <v>75.400000000000006</v>
      </c>
    </row>
    <row r="24" spans="1:2" x14ac:dyDescent="0.2">
      <c r="A24">
        <v>1500</v>
      </c>
      <c r="B24">
        <v>70.5</v>
      </c>
    </row>
  </sheetData>
  <sheetProtection password="D0CE" sheet="1" objects="1" scenarios="1"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Weight and Balance</vt:lpstr>
      <vt:lpstr>Instructions</vt:lpstr>
      <vt:lpstr>Chart Data</vt:lpstr>
      <vt:lpstr>'Weight and Balance'!Zone_d_impression</vt:lpstr>
    </vt:vector>
  </TitlesOfParts>
  <Company>Thunderhorse Aviation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and Balance Calculator</dc:title>
  <dc:subject>Cessna 172M 1976 POH</dc:subject>
  <dc:creator>Jim Broumley</dc:creator>
  <cp:keywords>thunderhorse, calculators, weight</cp:keywords>
  <dc:description>This file is for demostration purposes only.  No guarantee of accuracy is given.  Consult the POH for your aircraft for weight and balance calculations.  Contact the author at jim@thunderhorseaviation.com.</dc:description>
  <cp:lastModifiedBy>Christian</cp:lastModifiedBy>
  <cp:lastPrinted>2014-08-24T10:25:01Z</cp:lastPrinted>
  <dcterms:created xsi:type="dcterms:W3CDTF">2003-01-17T00:04:06Z</dcterms:created>
  <dcterms:modified xsi:type="dcterms:W3CDTF">2017-07-23T15:41:11Z</dcterms:modified>
  <cp:category>Calculators</cp:category>
</cp:coreProperties>
</file>